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240" yWindow="105" windowWidth="14805" windowHeight="8010" tabRatio="0"/>
  </bookViews>
  <sheets>
    <sheet name="البريد السعودي" sheetId="1" r:id="rId1"/>
    <sheet name="Sheet2" sheetId="2" r:id="rId2"/>
    <sheet name="Sheet3" sheetId="3" r:id="rId3"/>
    <sheet name="تقرير التوافق" sheetId="4" r:id="rId4"/>
  </sheets>
  <definedNames>
    <definedName name="_xlnm.Print_Area" localSheetId="0">'البريد السعودي'!$A$1:$S$18</definedName>
    <definedName name="Z_72AE6789_5EC9_4052_B5F7_0017A43C5393_.wvu.PrintArea" localSheetId="0" hidden="1">'البريد السعودي'!$A$1:$T$15</definedName>
    <definedName name="تصميم_عيسى_ابراهيم_الملاح">'البريد السعودي'!$A$1:$T$15</definedName>
  </definedNames>
  <calcPr calcId="125725"/>
  <customWorkbookViews>
    <customWorkbookView name="2" guid="{7FD27A65-9D88-4387-BA93-F495D96F06D5}" includePrintSettings="0" includeHiddenRowCol="0" maximized="1" xWindow="1" yWindow="1" windowWidth="1264" windowHeight="594" activeSheetId="1" showFormulaBar="0" showComments="commIndAndComment"/>
    <customWorkbookView name="1" guid="{72AE6789-5EC9-4052-B5F7-0017A43C5393}" maximized="1" xWindow="1" yWindow="1" windowWidth="1264" windowHeight="594" activeSheetId="1" showFormulaBar="0" showComments="commIndAndComment"/>
  </customWorkbookViews>
</workbook>
</file>

<file path=xl/calcChain.xml><?xml version="1.0" encoding="utf-8"?>
<calcChain xmlns="http://schemas.openxmlformats.org/spreadsheetml/2006/main">
  <c r="C4" i="1"/>
  <c r="O7"/>
  <c r="Q7"/>
  <c r="R7"/>
  <c r="S7"/>
  <c r="P7"/>
  <c r="B5"/>
  <c r="C8"/>
  <c r="C12" s="1"/>
  <c r="B10"/>
  <c r="Q10" s="1"/>
  <c r="R4"/>
  <c r="R5"/>
  <c r="D10" l="1"/>
  <c r="O10"/>
  <c r="S10"/>
  <c r="R10"/>
  <c r="P10"/>
  <c r="C13"/>
  <c r="C10"/>
  <c r="K10"/>
  <c r="G10"/>
  <c r="E10"/>
  <c r="I10"/>
  <c r="M10"/>
  <c r="F10"/>
  <c r="H10"/>
  <c r="J10"/>
  <c r="L10"/>
  <c r="N10"/>
  <c r="D8"/>
  <c r="C9"/>
  <c r="C11"/>
  <c r="C14" l="1"/>
  <c r="D12"/>
  <c r="D13"/>
  <c r="D11"/>
  <c r="D9"/>
  <c r="E8"/>
  <c r="D14" l="1"/>
  <c r="E12"/>
  <c r="E13"/>
  <c r="C16" s="1"/>
  <c r="E9"/>
  <c r="E11"/>
  <c r="F8"/>
  <c r="E14" l="1"/>
  <c r="C17" s="1"/>
  <c r="C18" s="1"/>
  <c r="F12"/>
  <c r="F13"/>
  <c r="D16" s="1"/>
  <c r="F11"/>
  <c r="F9"/>
  <c r="G8"/>
  <c r="F14" l="1"/>
  <c r="G12"/>
  <c r="G13"/>
  <c r="E16" s="1"/>
  <c r="G9"/>
  <c r="G11"/>
  <c r="H8"/>
  <c r="D17" l="1"/>
  <c r="D18" s="1"/>
  <c r="G14"/>
  <c r="E17" s="1"/>
  <c r="E18" s="1"/>
  <c r="H12"/>
  <c r="H13"/>
  <c r="F16" s="1"/>
  <c r="H11"/>
  <c r="H9"/>
  <c r="I8"/>
  <c r="F17" l="1"/>
  <c r="F18" s="1"/>
  <c r="H14"/>
  <c r="I12"/>
  <c r="I13"/>
  <c r="G16" s="1"/>
  <c r="I9"/>
  <c r="I11"/>
  <c r="J8"/>
  <c r="G17" l="1"/>
  <c r="G18" s="1"/>
  <c r="I14"/>
  <c r="J12"/>
  <c r="J13"/>
  <c r="H16" s="1"/>
  <c r="J11"/>
  <c r="J9"/>
  <c r="K8"/>
  <c r="J14" l="1"/>
  <c r="H17" s="1"/>
  <c r="H18" s="1"/>
  <c r="I16" s="1"/>
  <c r="K12"/>
  <c r="K13"/>
  <c r="K9"/>
  <c r="K11"/>
  <c r="L8"/>
  <c r="K14" l="1"/>
  <c r="L12"/>
  <c r="L13"/>
  <c r="L11"/>
  <c r="L9"/>
  <c r="M8"/>
  <c r="L14" l="1"/>
  <c r="M12"/>
  <c r="M13"/>
  <c r="M9"/>
  <c r="M11"/>
  <c r="N8"/>
  <c r="M14" l="1"/>
  <c r="O8"/>
  <c r="N12"/>
  <c r="N13"/>
  <c r="N11"/>
  <c r="N9"/>
  <c r="N14" l="1"/>
  <c r="P8"/>
  <c r="P13" s="1"/>
  <c r="O11"/>
  <c r="O13"/>
  <c r="O12"/>
  <c r="O9"/>
  <c r="O14" l="1"/>
  <c r="P11"/>
  <c r="P12"/>
  <c r="Q8"/>
  <c r="Q13" s="1"/>
  <c r="P9"/>
  <c r="P14" l="1"/>
  <c r="Q9"/>
  <c r="Q11"/>
  <c r="R8"/>
  <c r="R12" s="1"/>
  <c r="Q12"/>
  <c r="S8"/>
  <c r="R11" l="1"/>
  <c r="R9"/>
  <c r="R14" s="1"/>
  <c r="R13"/>
  <c r="Q14"/>
  <c r="S13"/>
  <c r="S12"/>
  <c r="S9"/>
  <c r="S11"/>
  <c r="S14" l="1"/>
</calcChain>
</file>

<file path=xl/comments1.xml><?xml version="1.0" encoding="utf-8"?>
<comments xmlns="http://schemas.openxmlformats.org/spreadsheetml/2006/main">
  <authors>
    <author>الكاتب</author>
  </authors>
  <commentList>
    <comment ref="B4" authorId="0">
      <text>
        <r>
          <rPr>
            <b/>
            <sz val="24"/>
            <color indexed="81"/>
            <rFont val="Tahoma"/>
            <family val="2"/>
          </rPr>
          <t>الكاتب:</t>
        </r>
        <r>
          <rPr>
            <sz val="24"/>
            <color indexed="81"/>
            <rFont val="Tahoma"/>
            <family val="2"/>
          </rPr>
          <t xml:space="preserve">
ضع المرتبة في المربع
من 37  حتى  50</t>
        </r>
      </text>
    </comment>
  </commentList>
</comments>
</file>

<file path=xl/sharedStrings.xml><?xml version="1.0" encoding="utf-8"?>
<sst xmlns="http://schemas.openxmlformats.org/spreadsheetml/2006/main" count="45" uniqueCount="45">
  <si>
    <t>الدرجة</t>
  </si>
  <si>
    <t>اصل الراتب</t>
  </si>
  <si>
    <t>النقل</t>
  </si>
  <si>
    <t>التقاعد</t>
  </si>
  <si>
    <t>مكافأة رمضان</t>
  </si>
  <si>
    <t>الراتب كامل</t>
  </si>
  <si>
    <t>العلاوة السنوية</t>
  </si>
  <si>
    <t>المرتبة</t>
  </si>
  <si>
    <t>بدل معيشة</t>
  </si>
  <si>
    <t>علاوة</t>
  </si>
  <si>
    <t xml:space="preserve">مؤسسة البريد السعودي </t>
  </si>
  <si>
    <t>البريد الرسمي</t>
  </si>
  <si>
    <t>تصميم عيسى ابراهيم الملاح</t>
  </si>
  <si>
    <t>بريد محافظة الاحساء</t>
  </si>
  <si>
    <t>تقرير التوافق الخاص بـ رواتب البريد الجديد2.xls</t>
  </si>
  <si>
    <t>التشغيل على 25/01/2009 13:30</t>
  </si>
  <si>
    <t>لا تعتمد إصدارات Excel السابقة الميزات التالية الموجودة في هذا المصنف. قد يتم فقدان هذه الميزات أو تجاهلها عند حفظ هذا المصنف بتنسيق ملف سابق.</t>
  </si>
  <si>
    <t>فقد كبير في أداء الوظيفة</t>
  </si>
  <si>
    <t># مرات التواجد</t>
  </si>
  <si>
    <t>تحتوي بعض الصيغ على مستويات من التداخل تفوق الحد المعتمد بواسطة تنسيق الملف المحدد. لن يتم حفظ الصيغ التي تحتوي على أكثر من سبعة مستويات من التداخل وسيتم تحويلها إلى أخطاء ‎#VALUE!‎.</t>
  </si>
  <si>
    <t>C5!'Sheet1'</t>
  </si>
  <si>
    <t>B6!'Sheet1'</t>
  </si>
  <si>
    <t>C9!'Sheet1'</t>
  </si>
  <si>
    <t>يحتوي هذا المصنف على تواريخ بتنسيق تقويم غير معتمد بواسطة تنسيق الملف المحدد. سيتم عرض هذه التواريخ كتواريخ ميلادية.</t>
  </si>
  <si>
    <t>لن يكون هذا الكائن قابل للتحرير بعد الآن.</t>
  </si>
  <si>
    <t>A1:U22!'Sheet1'</t>
  </si>
  <si>
    <t>تحتوي بعض الخلايا على تنسيق شرطي مع إلغاء تحديد الخيار 'الإيقاف في حالة True'. لا تتعرف الإصدارات السابقة من Excel على هذا الخيار وسيتم الإيقاف بعد شرط True الأول.</t>
  </si>
  <si>
    <t>B5!'Sheet1'</t>
  </si>
  <si>
    <t>C15:S15!'Sheet1'</t>
  </si>
  <si>
    <t>C17:S17!'Sheet1'</t>
  </si>
  <si>
    <t>C11:S11!'Sheet1'</t>
  </si>
  <si>
    <t>فقد بسيط في الدقة</t>
  </si>
  <si>
    <t>تحتوي بعض الخلايا أو الأنماط الموجودة في هذا المصنف على تنسيق غير معتمد في تنسيق الملف المحدد. سيتم تحويل هذه التنسيقات إلى أقرب تنسيق متوفر.</t>
  </si>
  <si>
    <t>1426هـ</t>
  </si>
  <si>
    <t>1427هـ</t>
  </si>
  <si>
    <t>1428هـ</t>
  </si>
  <si>
    <t>1429هـ</t>
  </si>
  <si>
    <t>1430هـ</t>
  </si>
  <si>
    <t>1431هـ</t>
  </si>
  <si>
    <t>المبلغ المستحق لكل عام</t>
  </si>
  <si>
    <t>اجمالي الفروقات المستحقة</t>
  </si>
  <si>
    <t>الاعوام التي تم التسكين الخاطئ</t>
  </si>
  <si>
    <t>بيان رواتب موظفي مؤسسة البريد السعودي مع فروقات التسكين1432هـ</t>
  </si>
  <si>
    <t>فروقات مكافأة رمضان</t>
  </si>
  <si>
    <t>فروقات الرواتب</t>
  </si>
</sst>
</file>

<file path=xl/styles.xml><?xml version="1.0" encoding="utf-8"?>
<styleSheet xmlns="http://schemas.openxmlformats.org/spreadsheetml/2006/main">
  <numFmts count="3">
    <numFmt numFmtId="164" formatCode="[$-1170401]B2dd\ mmmm\,\ yyyy;@"/>
    <numFmt numFmtId="165" formatCode="[$-2010000]yyyy/mm/dd;@"/>
    <numFmt numFmtId="166" formatCode="[$-F400]h:mm:ss\ AM/PM"/>
  </numFmts>
  <fonts count="30">
    <font>
      <sz val="11"/>
      <color theme="1"/>
      <name val="Arial"/>
      <family val="2"/>
      <scheme val="minor"/>
    </font>
    <font>
      <sz val="11"/>
      <color theme="0"/>
      <name val="Arial"/>
      <family val="2"/>
      <scheme val="minor"/>
    </font>
    <font>
      <sz val="11"/>
      <color theme="3" tint="0.79998168889431442"/>
      <name val="Arial"/>
      <family val="2"/>
      <scheme val="minor"/>
    </font>
    <font>
      <sz val="20"/>
      <color theme="3" tint="0.79998168889431442"/>
      <name val="Arial"/>
      <family val="2"/>
      <scheme val="minor"/>
    </font>
    <font>
      <sz val="22"/>
      <color theme="3" tint="0.79998168889431442"/>
      <name val="Arial"/>
      <family val="2"/>
      <scheme val="minor"/>
    </font>
    <font>
      <sz val="20"/>
      <color theme="0"/>
      <name val="Arial"/>
      <family val="2"/>
      <scheme val="minor"/>
    </font>
    <font>
      <b/>
      <sz val="24"/>
      <color theme="1"/>
      <name val="Arial"/>
      <family val="2"/>
      <scheme val="minor"/>
    </font>
    <font>
      <b/>
      <sz val="26"/>
      <color theme="1"/>
      <name val="Arial"/>
      <family val="2"/>
      <scheme val="minor"/>
    </font>
    <font>
      <sz val="24"/>
      <color theme="3" tint="0.79998168889431442"/>
      <name val="Arial"/>
      <family val="2"/>
      <scheme val="minor"/>
    </font>
    <font>
      <sz val="26"/>
      <color theme="3" tint="0.79998168889431442"/>
      <name val="Arial"/>
      <family val="2"/>
      <scheme val="minor"/>
    </font>
    <font>
      <sz val="28"/>
      <color theme="3" tint="0.79998168889431442"/>
      <name val="Arial"/>
      <family val="2"/>
      <scheme val="minor"/>
    </font>
    <font>
      <sz val="24"/>
      <color indexed="81"/>
      <name val="Tahoma"/>
      <family val="2"/>
    </font>
    <font>
      <b/>
      <sz val="24"/>
      <color indexed="81"/>
      <name val="Tahoma"/>
      <family val="2"/>
    </font>
    <font>
      <sz val="20"/>
      <color theme="1"/>
      <name val="Arial"/>
      <family val="2"/>
      <scheme val="minor"/>
    </font>
    <font>
      <sz val="28"/>
      <color theme="3" tint="0.79998168889431442"/>
      <name val="Traditional Arabic"/>
    </font>
    <font>
      <sz val="36"/>
      <color theme="3" tint="0.79998168889431442"/>
      <name val="Traditional Arabic"/>
    </font>
    <font>
      <sz val="48"/>
      <color theme="3" tint="0.79998168889431442"/>
      <name val="Traditional Arabic"/>
    </font>
    <font>
      <b/>
      <sz val="11"/>
      <color theme="1"/>
      <name val="Arial"/>
      <family val="2"/>
      <scheme val="minor"/>
    </font>
    <font>
      <u/>
      <sz val="11"/>
      <color theme="10"/>
      <name val="Arial"/>
      <family val="2"/>
    </font>
    <font>
      <sz val="20"/>
      <name val="Arial"/>
      <family val="2"/>
      <scheme val="minor"/>
    </font>
    <font>
      <sz val="48"/>
      <color theme="3" tint="0.79998168889431442"/>
      <name val="Traditional Arabic"/>
      <family val="1"/>
    </font>
    <font>
      <sz val="72"/>
      <color theme="0"/>
      <name val="Arial"/>
      <family val="2"/>
      <scheme val="minor"/>
    </font>
    <font>
      <sz val="20"/>
      <color theme="1"/>
      <name val="Traditional Arabic"/>
      <family val="1"/>
    </font>
    <font>
      <b/>
      <sz val="26"/>
      <color theme="1"/>
      <name val="Traditional Arabic"/>
      <family val="1"/>
    </font>
    <font>
      <sz val="26"/>
      <color theme="3" tint="0.79998168889431442"/>
      <name val="Traditional Arabic"/>
      <family val="1"/>
    </font>
    <font>
      <sz val="36"/>
      <color theme="3" tint="0.79998168889431442"/>
      <name val="Traditional Arabic"/>
      <family val="1"/>
    </font>
    <font>
      <sz val="28"/>
      <color theme="3" tint="0.79998168889431442"/>
      <name val="Traditional Arabic"/>
      <family val="1"/>
    </font>
    <font>
      <sz val="36"/>
      <color theme="1"/>
      <name val="Traditional Arabic"/>
      <family val="1"/>
    </font>
    <font>
      <sz val="48"/>
      <color theme="0"/>
      <name val="Arial"/>
      <family val="2"/>
      <scheme val="minor"/>
    </font>
    <font>
      <sz val="24"/>
      <color theme="0"/>
      <name val="Arial"/>
      <family val="2"/>
      <scheme val="minor"/>
    </font>
  </fonts>
  <fills count="5">
    <fill>
      <patternFill patternType="none"/>
    </fill>
    <fill>
      <patternFill patternType="gray125"/>
    </fill>
    <fill>
      <patternFill patternType="solid">
        <fgColor theme="1"/>
        <bgColor indexed="64"/>
      </patternFill>
    </fill>
    <fill>
      <patternFill patternType="solid">
        <fgColor rgb="FF92D050"/>
        <bgColor auto="1"/>
      </patternFill>
    </fill>
    <fill>
      <patternFill patternType="solid">
        <fgColor rgb="FF92D050"/>
        <bgColor indexed="64"/>
      </patternFill>
    </fill>
  </fills>
  <borders count="45">
    <border>
      <left/>
      <right/>
      <top/>
      <bottom/>
      <diagonal/>
    </border>
    <border>
      <left/>
      <right/>
      <top style="hair">
        <color auto="1"/>
      </top>
      <bottom style="hair">
        <color auto="1"/>
      </bottom>
      <diagonal/>
    </border>
    <border>
      <left style="medium">
        <color indexed="8"/>
      </left>
      <right/>
      <top/>
      <bottom/>
      <diagonal/>
    </border>
    <border>
      <left/>
      <right style="medium">
        <color indexed="8"/>
      </right>
      <top/>
      <bottom/>
      <diagonal/>
    </border>
    <border>
      <left/>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hair">
        <color auto="1"/>
      </left>
      <right style="hair">
        <color auto="1"/>
      </right>
      <top style="hair">
        <color auto="1"/>
      </top>
      <bottom style="hair">
        <color auto="1"/>
      </bottom>
      <diagonal/>
    </border>
    <border>
      <left/>
      <right/>
      <top style="hair">
        <color auto="1"/>
      </top>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hair">
        <color auto="1"/>
      </right>
      <top/>
      <bottom/>
      <diagonal/>
    </border>
    <border>
      <left style="hair">
        <color auto="1"/>
      </left>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medium">
        <color auto="1"/>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hair">
        <color auto="1"/>
      </left>
      <right/>
      <top/>
      <bottom style="medium">
        <color auto="1"/>
      </bottom>
      <diagonal/>
    </border>
    <border>
      <left/>
      <right style="medium">
        <color auto="1"/>
      </right>
      <top/>
      <bottom style="medium">
        <color auto="1"/>
      </bottom>
      <diagonal/>
    </border>
    <border>
      <left style="hair">
        <color auto="1"/>
      </left>
      <right style="hair">
        <color auto="1"/>
      </right>
      <top style="hair">
        <color auto="1"/>
      </top>
      <bottom style="medium">
        <color auto="1"/>
      </bottom>
      <diagonal/>
    </border>
    <border>
      <left/>
      <right style="hair">
        <color auto="1"/>
      </right>
      <top/>
      <bottom/>
      <diagonal/>
    </border>
    <border>
      <left/>
      <right style="hair">
        <color auto="1"/>
      </right>
      <top style="hair">
        <color auto="1"/>
      </top>
      <bottom style="medium">
        <color auto="1"/>
      </bottom>
      <diagonal/>
    </border>
    <border>
      <left/>
      <right style="medium">
        <color auto="1"/>
      </right>
      <top style="medium">
        <color auto="1"/>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8" fillId="0" borderId="0" applyNumberFormat="0" applyFill="0" applyBorder="0" applyAlignment="0" applyProtection="0">
      <alignment vertical="top"/>
      <protection locked="0"/>
    </xf>
  </cellStyleXfs>
  <cellXfs count="98">
    <xf numFmtId="0" fontId="0" fillId="0" borderId="0" xfId="0"/>
    <xf numFmtId="0" fontId="1" fillId="2" borderId="0" xfId="0" applyFont="1" applyFill="1"/>
    <xf numFmtId="0" fontId="2" fillId="2" borderId="0" xfId="0" applyFont="1" applyFill="1"/>
    <xf numFmtId="0" fontId="3" fillId="2" borderId="0" xfId="0" applyFont="1" applyFill="1" applyAlignment="1">
      <alignment shrinkToFit="1"/>
    </xf>
    <xf numFmtId="0" fontId="3" fillId="2" borderId="0" xfId="0" applyFont="1" applyFill="1" applyAlignment="1">
      <alignment horizontal="right" shrinkToFit="1"/>
    </xf>
    <xf numFmtId="0" fontId="3" fillId="2" borderId="0" xfId="0" applyFont="1" applyFill="1" applyBorder="1" applyAlignment="1">
      <alignment shrinkToFit="1"/>
    </xf>
    <xf numFmtId="0" fontId="5" fillId="2" borderId="0" xfId="0" applyFont="1" applyFill="1" applyBorder="1" applyAlignment="1">
      <alignment shrinkToFit="1"/>
    </xf>
    <xf numFmtId="0" fontId="5" fillId="2" borderId="0" xfId="0" applyFont="1" applyFill="1" applyBorder="1" applyAlignment="1">
      <alignment horizontal="right" shrinkToFit="1"/>
    </xf>
    <xf numFmtId="0" fontId="9" fillId="2" borderId="1" xfId="0" applyFont="1" applyFill="1" applyBorder="1" applyAlignment="1" applyProtection="1">
      <alignment horizontal="right" shrinkToFit="1"/>
      <protection locked="0"/>
    </xf>
    <xf numFmtId="0" fontId="9" fillId="2" borderId="1" xfId="0" applyFont="1" applyFill="1" applyBorder="1" applyAlignment="1">
      <alignment horizontal="right" shrinkToFit="1"/>
    </xf>
    <xf numFmtId="164" fontId="9" fillId="2" borderId="0" xfId="0" applyNumberFormat="1" applyFont="1" applyFill="1" applyBorder="1" applyAlignment="1">
      <alignment vertical="center" shrinkToFit="1"/>
    </xf>
    <xf numFmtId="0" fontId="8" fillId="2" borderId="0" xfId="0" applyFont="1" applyFill="1" applyAlignment="1">
      <alignment shrinkToFit="1"/>
    </xf>
    <xf numFmtId="0" fontId="17" fillId="0" borderId="0" xfId="0" applyNumberFormat="1" applyFont="1" applyAlignment="1">
      <alignment vertical="top" wrapText="1"/>
    </xf>
    <xf numFmtId="0" fontId="17"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5" xfId="0" applyNumberFormat="1" applyBorder="1" applyAlignment="1">
      <alignment vertical="top" wrapText="1"/>
    </xf>
    <xf numFmtId="0" fontId="0" fillId="0" borderId="4" xfId="0" applyBorder="1" applyAlignment="1">
      <alignment vertical="top" wrapText="1"/>
    </xf>
    <xf numFmtId="0" fontId="0" fillId="0" borderId="2" xfId="0" applyBorder="1" applyAlignment="1">
      <alignment vertical="top" wrapText="1"/>
    </xf>
    <xf numFmtId="0" fontId="0" fillId="0" borderId="8" xfId="0" applyBorder="1" applyAlignment="1">
      <alignment vertical="top" wrapText="1"/>
    </xf>
    <xf numFmtId="0" fontId="0" fillId="0" borderId="7"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0" borderId="5" xfId="0" applyBorder="1" applyAlignment="1">
      <alignment vertical="top" wrapText="1"/>
    </xf>
    <xf numFmtId="0" fontId="17" fillId="0" borderId="0" xfId="0" applyFont="1" applyAlignment="1">
      <alignment horizontal="center" vertical="top" wrapText="1"/>
    </xf>
    <xf numFmtId="0" fontId="0" fillId="0" borderId="0" xfId="0" applyAlignment="1">
      <alignment horizontal="center" vertical="top" wrapText="1"/>
    </xf>
    <xf numFmtId="0" fontId="17" fillId="0" borderId="0" xfId="0" applyNumberFormat="1" applyFont="1" applyAlignment="1">
      <alignment horizontal="center" vertical="top" wrapText="1"/>
    </xf>
    <xf numFmtId="0" fontId="0" fillId="0" borderId="4" xfId="0" applyBorder="1" applyAlignment="1">
      <alignment horizontal="center" vertical="top" wrapText="1"/>
    </xf>
    <xf numFmtId="0" fontId="0" fillId="0" borderId="6" xfId="0" applyBorder="1" applyAlignment="1">
      <alignment horizontal="center" vertical="top" wrapText="1"/>
    </xf>
    <xf numFmtId="0" fontId="18" fillId="0" borderId="3" xfId="1" applyNumberFormat="1" applyBorder="1" applyAlignment="1" applyProtection="1">
      <alignment horizontal="center" vertical="top" wrapText="1"/>
    </xf>
    <xf numFmtId="0" fontId="0" fillId="0" borderId="7" xfId="0" applyBorder="1" applyAlignment="1">
      <alignment horizontal="center" vertical="top" wrapText="1"/>
    </xf>
    <xf numFmtId="0" fontId="18" fillId="0" borderId="9" xfId="1" applyNumberFormat="1" applyBorder="1" applyAlignment="1" applyProtection="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18" fillId="0" borderId="9" xfId="1" applyBorder="1" applyAlignment="1" applyProtection="1">
      <alignment horizontal="center" vertical="top" wrapText="1"/>
    </xf>
    <xf numFmtId="0" fontId="18" fillId="0" borderId="3" xfId="1" applyBorder="1" applyAlignment="1" applyProtection="1">
      <alignment horizontal="center" vertical="top" wrapText="1"/>
    </xf>
    <xf numFmtId="165" fontId="3" fillId="2" borderId="0" xfId="0" applyNumberFormat="1" applyFont="1" applyFill="1" applyBorder="1" applyAlignment="1">
      <alignment shrinkToFit="1"/>
    </xf>
    <xf numFmtId="0" fontId="4" fillId="2" borderId="14" xfId="0" applyFont="1" applyFill="1" applyBorder="1" applyAlignment="1">
      <alignment shrinkToFit="1"/>
    </xf>
    <xf numFmtId="0" fontId="3" fillId="2" borderId="14" xfId="0" applyFont="1" applyFill="1" applyBorder="1" applyAlignment="1">
      <alignment horizontal="right" shrinkToFit="1"/>
    </xf>
    <xf numFmtId="0" fontId="3" fillId="2" borderId="13" xfId="0" applyFont="1" applyFill="1" applyBorder="1" applyAlignment="1">
      <alignment horizontal="right" shrinkToFit="1"/>
    </xf>
    <xf numFmtId="0" fontId="13" fillId="2" borderId="17" xfId="0" applyFont="1" applyFill="1" applyBorder="1" applyAlignment="1">
      <alignment horizontal="right" shrinkToFit="1"/>
    </xf>
    <xf numFmtId="0" fontId="5" fillId="2" borderId="17" xfId="0" applyFont="1" applyFill="1" applyBorder="1" applyAlignment="1">
      <alignment horizontal="right" shrinkToFit="1"/>
    </xf>
    <xf numFmtId="0" fontId="3" fillId="2" borderId="18" xfId="0" applyFont="1" applyFill="1" applyBorder="1" applyAlignment="1">
      <alignment horizontal="right" shrinkToFit="1"/>
    </xf>
    <xf numFmtId="0" fontId="19" fillId="2" borderId="18" xfId="0" applyFont="1" applyFill="1" applyBorder="1" applyAlignment="1">
      <alignment horizontal="right" shrinkToFit="1"/>
    </xf>
    <xf numFmtId="0" fontId="19" fillId="2" borderId="19" xfId="0" applyFont="1" applyFill="1" applyBorder="1" applyAlignment="1">
      <alignment horizontal="right" shrinkToFit="1"/>
    </xf>
    <xf numFmtId="0" fontId="3" fillId="2" borderId="15" xfId="0" applyFont="1" applyFill="1" applyBorder="1" applyAlignment="1">
      <alignment horizontal="right" shrinkToFit="1"/>
    </xf>
    <xf numFmtId="0" fontId="13" fillId="2" borderId="21" xfId="0" applyFont="1" applyFill="1" applyBorder="1" applyAlignment="1">
      <alignment horizontal="right" shrinkToFit="1"/>
    </xf>
    <xf numFmtId="0" fontId="6" fillId="3" borderId="23" xfId="0" applyFont="1" applyFill="1" applyBorder="1" applyAlignment="1">
      <alignment horizontal="center" shrinkToFit="1"/>
    </xf>
    <xf numFmtId="0" fontId="6" fillId="3" borderId="24" xfId="0" applyFont="1" applyFill="1" applyBorder="1" applyAlignment="1">
      <alignment horizontal="center" shrinkToFit="1"/>
    </xf>
    <xf numFmtId="0" fontId="3" fillId="2" borderId="28" xfId="0" applyFont="1" applyFill="1" applyBorder="1" applyAlignment="1">
      <alignment horizontal="right" shrinkToFit="1"/>
    </xf>
    <xf numFmtId="0" fontId="5" fillId="2" borderId="25"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24" fillId="2" borderId="1" xfId="0" applyFont="1" applyFill="1" applyBorder="1" applyAlignment="1">
      <alignment horizontal="right" shrinkToFit="1"/>
    </xf>
    <xf numFmtId="0" fontId="24" fillId="2" borderId="1" xfId="0" applyFont="1" applyFill="1" applyBorder="1" applyAlignment="1">
      <alignment shrinkToFit="1"/>
    </xf>
    <xf numFmtId="0" fontId="23" fillId="3" borderId="22" xfId="0" applyFont="1" applyFill="1" applyBorder="1" applyAlignment="1">
      <alignment vertical="center" shrinkToFit="1"/>
    </xf>
    <xf numFmtId="0" fontId="7" fillId="3" borderId="23" xfId="0" applyFont="1" applyFill="1" applyBorder="1" applyAlignment="1">
      <alignment vertical="center" shrinkToFit="1"/>
    </xf>
    <xf numFmtId="0" fontId="23" fillId="3" borderId="20" xfId="0" applyFont="1" applyFill="1" applyBorder="1" applyAlignment="1">
      <alignment vertical="center" shrinkToFit="1"/>
    </xf>
    <xf numFmtId="0" fontId="7" fillId="3" borderId="15" xfId="0" applyFont="1" applyFill="1" applyBorder="1" applyAlignment="1">
      <alignment vertical="center" shrinkToFit="1"/>
    </xf>
    <xf numFmtId="0" fontId="23" fillId="3" borderId="16" xfId="0" applyFont="1" applyFill="1" applyBorder="1" applyAlignment="1">
      <alignment vertical="center" shrinkToFit="1"/>
    </xf>
    <xf numFmtId="9" fontId="7" fillId="3" borderId="13" xfId="0" applyNumberFormat="1" applyFont="1" applyFill="1" applyBorder="1" applyAlignment="1" applyProtection="1">
      <alignment vertical="center" shrinkToFit="1"/>
    </xf>
    <xf numFmtId="0" fontId="7" fillId="3" borderId="13" xfId="0" applyFont="1" applyFill="1" applyBorder="1" applyAlignment="1">
      <alignment vertical="center" shrinkToFit="1"/>
    </xf>
    <xf numFmtId="9" fontId="7" fillId="3" borderId="13" xfId="0" applyNumberFormat="1" applyFont="1" applyFill="1" applyBorder="1" applyAlignment="1">
      <alignment vertical="center" shrinkToFit="1"/>
    </xf>
    <xf numFmtId="0" fontId="23" fillId="3" borderId="27" xfId="0" applyFont="1" applyFill="1" applyBorder="1" applyAlignment="1">
      <alignment vertical="center" shrinkToFit="1"/>
    </xf>
    <xf numFmtId="0" fontId="7" fillId="3" borderId="28" xfId="0" applyFont="1" applyFill="1" applyBorder="1" applyAlignment="1">
      <alignment vertical="center" shrinkToFit="1"/>
    </xf>
    <xf numFmtId="0" fontId="5" fillId="2" borderId="37" xfId="0" applyFont="1" applyFill="1" applyBorder="1" applyAlignment="1">
      <alignment horizontal="center" vertical="center" shrinkToFit="1"/>
    </xf>
    <xf numFmtId="0" fontId="5" fillId="2" borderId="38" xfId="0" applyFont="1" applyFill="1" applyBorder="1" applyAlignment="1">
      <alignment horizontal="center" vertical="center" shrinkToFit="1"/>
    </xf>
    <xf numFmtId="0" fontId="13" fillId="4" borderId="40" xfId="0" applyFont="1" applyFill="1" applyBorder="1" applyAlignment="1">
      <alignment horizontal="center" vertical="center" shrinkToFit="1"/>
    </xf>
    <xf numFmtId="0" fontId="13" fillId="4" borderId="41" xfId="0" applyFont="1" applyFill="1" applyBorder="1" applyAlignment="1">
      <alignment horizontal="center" vertical="center" shrinkToFit="1"/>
    </xf>
    <xf numFmtId="0" fontId="8" fillId="2" borderId="0" xfId="0" applyFont="1" applyFill="1" applyAlignment="1">
      <alignment horizontal="center" vertical="center"/>
    </xf>
    <xf numFmtId="0" fontId="8" fillId="2" borderId="0" xfId="0" applyFont="1" applyFill="1" applyBorder="1" applyAlignment="1">
      <alignment horizontal="center" vertical="center"/>
    </xf>
    <xf numFmtId="0" fontId="29" fillId="2" borderId="0" xfId="0" applyFont="1" applyFill="1" applyAlignment="1">
      <alignment horizontal="center" vertical="center"/>
    </xf>
    <xf numFmtId="0" fontId="28" fillId="2" borderId="30" xfId="0" applyFont="1" applyFill="1" applyBorder="1" applyAlignment="1">
      <alignment horizontal="center" shrinkToFit="1"/>
    </xf>
    <xf numFmtId="0" fontId="22" fillId="4" borderId="29" xfId="0" applyFont="1" applyFill="1" applyBorder="1" applyAlignment="1">
      <alignment vertical="center" shrinkToFit="1"/>
    </xf>
    <xf numFmtId="0" fontId="22" fillId="4" borderId="39" xfId="0" applyFont="1" applyFill="1" applyBorder="1" applyAlignment="1">
      <alignment vertical="center" shrinkToFit="1"/>
    </xf>
    <xf numFmtId="0" fontId="22" fillId="4" borderId="32" xfId="0" applyFont="1" applyFill="1" applyBorder="1" applyAlignment="1">
      <alignment vertical="center" shrinkToFit="1"/>
    </xf>
    <xf numFmtId="0" fontId="22" fillId="4" borderId="35" xfId="0" applyFont="1" applyFill="1" applyBorder="1" applyAlignment="1">
      <alignment vertical="center" shrinkToFit="1"/>
    </xf>
    <xf numFmtId="0" fontId="27" fillId="4" borderId="42" xfId="0" applyFont="1" applyFill="1" applyBorder="1" applyAlignment="1">
      <alignment horizontal="center" vertical="center" shrinkToFit="1"/>
    </xf>
    <xf numFmtId="0" fontId="27" fillId="4" borderId="43" xfId="0" applyFont="1" applyFill="1" applyBorder="1" applyAlignment="1">
      <alignment horizontal="center" vertical="center" shrinkToFit="1"/>
    </xf>
    <xf numFmtId="0" fontId="27" fillId="4" borderId="44" xfId="0" applyFont="1" applyFill="1" applyBorder="1" applyAlignment="1">
      <alignment horizontal="center" vertical="center" shrinkToFit="1"/>
    </xf>
    <xf numFmtId="0" fontId="20" fillId="2" borderId="0" xfId="0" applyFont="1" applyFill="1" applyBorder="1" applyAlignment="1">
      <alignment horizontal="center" shrinkToFit="1"/>
    </xf>
    <xf numFmtId="0" fontId="16" fillId="2" borderId="0" xfId="0" applyFont="1" applyFill="1" applyBorder="1" applyAlignment="1">
      <alignment horizontal="center" shrinkToFit="1"/>
    </xf>
    <xf numFmtId="0" fontId="22" fillId="4" borderId="30" xfId="0" applyFont="1" applyFill="1" applyBorder="1" applyAlignment="1">
      <alignment vertical="center" shrinkToFit="1"/>
    </xf>
    <xf numFmtId="0" fontId="22" fillId="4" borderId="31" xfId="0" applyFont="1" applyFill="1" applyBorder="1" applyAlignment="1">
      <alignment vertical="center" shrinkToFit="1"/>
    </xf>
    <xf numFmtId="0" fontId="21" fillId="2" borderId="26" xfId="0" applyFont="1" applyFill="1" applyBorder="1" applyAlignment="1">
      <alignment horizontal="center" vertical="center" shrinkToFit="1"/>
    </xf>
    <xf numFmtId="0" fontId="21" fillId="2" borderId="0" xfId="0" applyFont="1" applyFill="1" applyBorder="1" applyAlignment="1">
      <alignment horizontal="center" vertical="center" shrinkToFit="1"/>
    </xf>
    <xf numFmtId="0" fontId="21" fillId="2" borderId="31" xfId="0" applyFont="1" applyFill="1" applyBorder="1" applyAlignment="1">
      <alignment horizontal="center" vertical="center" shrinkToFit="1"/>
    </xf>
    <xf numFmtId="0" fontId="21" fillId="2" borderId="34" xfId="0" applyFont="1" applyFill="1" applyBorder="1" applyAlignment="1">
      <alignment horizontal="center" vertical="center" shrinkToFit="1"/>
    </xf>
    <xf numFmtId="0" fontId="21" fillId="2" borderId="33" xfId="0" applyFont="1" applyFill="1" applyBorder="1" applyAlignment="1">
      <alignment horizontal="center" vertical="center" shrinkToFit="1"/>
    </xf>
    <xf numFmtId="0" fontId="21" fillId="2" borderId="35" xfId="0" applyFont="1" applyFill="1" applyBorder="1" applyAlignment="1">
      <alignment horizontal="center" vertical="center" shrinkToFit="1"/>
    </xf>
    <xf numFmtId="166" fontId="9" fillId="2" borderId="14" xfId="0" applyNumberFormat="1" applyFont="1" applyFill="1" applyBorder="1" applyAlignment="1" applyProtection="1">
      <alignment horizontal="center" vertical="center" shrinkToFit="1"/>
      <protection locked="0"/>
    </xf>
    <xf numFmtId="0" fontId="25" fillId="2" borderId="0" xfId="0" applyFont="1" applyFill="1" applyAlignment="1">
      <alignment horizontal="center" vertical="center" shrinkToFit="1"/>
    </xf>
    <xf numFmtId="0" fontId="10" fillId="2" borderId="0" xfId="0" applyFont="1" applyFill="1" applyAlignment="1">
      <alignment horizontal="center" wrapText="1" shrinkToFit="1"/>
    </xf>
    <xf numFmtId="0" fontId="26" fillId="2" borderId="0" xfId="0" applyFont="1" applyFill="1" applyAlignment="1">
      <alignment horizontal="center" shrinkToFit="1"/>
    </xf>
    <xf numFmtId="165" fontId="9" fillId="2" borderId="1" xfId="0" applyNumberFormat="1" applyFont="1" applyFill="1" applyBorder="1" applyAlignment="1">
      <alignment horizontal="center" vertical="center" shrinkToFit="1"/>
    </xf>
    <xf numFmtId="164" fontId="9" fillId="2" borderId="1" xfId="0" applyNumberFormat="1" applyFont="1" applyFill="1" applyBorder="1" applyAlignment="1">
      <alignment horizontal="center" vertical="center" shrinkToFit="1"/>
    </xf>
    <xf numFmtId="0" fontId="15" fillId="2" borderId="0" xfId="0" applyFont="1" applyFill="1" applyAlignment="1">
      <alignment horizontal="center" shrinkToFit="1"/>
    </xf>
    <xf numFmtId="0" fontId="14" fillId="2" borderId="0" xfId="0" applyFont="1" applyFill="1" applyAlignment="1">
      <alignment horizontal="center" shrinkToFit="1"/>
    </xf>
    <xf numFmtId="0" fontId="24" fillId="2" borderId="0" xfId="0" applyFont="1" applyFill="1" applyBorder="1" applyAlignment="1">
      <alignment horizontal="right" shrinkToFit="1"/>
    </xf>
  </cellXfs>
  <cellStyles count="2">
    <cellStyle name="Hyperlink" xfId="1" builtinId="8"/>
    <cellStyle name="Normal" xfId="0" builtinId="0"/>
  </cellStyles>
  <dxfs count="4">
    <dxf>
      <font>
        <color theme="0"/>
      </font>
    </dxf>
    <dxf>
      <font>
        <color theme="1"/>
      </font>
    </dxf>
    <dxf>
      <font>
        <color theme="1"/>
      </font>
    </dxf>
    <dxf>
      <font>
        <color theme="4" tint="0.79998168889431442"/>
      </font>
    </dxf>
  </dxfs>
  <tableStyles count="0" defaultTableStyle="TableStyleMedium9" defaultPivotStyle="PivotStyleLight16"/>
  <colors>
    <mruColors>
      <color rgb="FF00823B"/>
      <color rgb="FF000000"/>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0</xdr:row>
      <xdr:rowOff>3179</xdr:rowOff>
    </xdr:from>
    <xdr:to>
      <xdr:col>14</xdr:col>
      <xdr:colOff>981560</xdr:colOff>
      <xdr:row>4</xdr:row>
      <xdr:rowOff>225138</xdr:rowOff>
    </xdr:to>
    <xdr:pic>
      <xdr:nvPicPr>
        <xdr:cNvPr id="4" name="صورة 3" descr="سعار البريد السعودي.jpg"/>
        <xdr:cNvPicPr>
          <a:picLocks noChangeAspect="1"/>
        </xdr:cNvPicPr>
      </xdr:nvPicPr>
      <xdr:blipFill>
        <a:blip xmlns:r="http://schemas.openxmlformats.org/officeDocument/2006/relationships" r:embed="rId1" cstate="print">
          <a:lum bright="-30000"/>
        </a:blip>
        <a:stretch>
          <a:fillRect/>
        </a:stretch>
      </xdr:blipFill>
      <xdr:spPr>
        <a:xfrm>
          <a:off x="11340713031" y="3179"/>
          <a:ext cx="11026106" cy="1694004"/>
        </a:xfrm>
        <a:prstGeom prst="roundRect">
          <a:avLst>
            <a:gd name="adj" fmla="val 16667"/>
          </a:avLst>
        </a:prstGeom>
        <a:ln>
          <a:noFill/>
        </a:ln>
        <a:effectLst>
          <a:outerShdw blurRad="76200" dist="38100" dir="7800000" algn="tl" rotWithShape="0">
            <a:srgbClr val="000000">
              <a:alpha val="40000"/>
            </a:srgb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twoCellAnchor>
    <xdr:from>
      <xdr:col>11</xdr:col>
      <xdr:colOff>532755</xdr:colOff>
      <xdr:row>0</xdr:row>
      <xdr:rowOff>193461</xdr:rowOff>
    </xdr:from>
    <xdr:to>
      <xdr:col>14</xdr:col>
      <xdr:colOff>678051</xdr:colOff>
      <xdr:row>1</xdr:row>
      <xdr:rowOff>396875</xdr:rowOff>
    </xdr:to>
    <xdr:sp macro="" textlink="">
      <xdr:nvSpPr>
        <xdr:cNvPr id="8" name="مربع نص 7"/>
        <xdr:cNvSpPr txBox="1"/>
      </xdr:nvSpPr>
      <xdr:spPr>
        <a:xfrm>
          <a:off x="11175750574" y="193461"/>
          <a:ext cx="3193296" cy="743164"/>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1" anchor="t"/>
        <a:lstStyle/>
        <a:p>
          <a:pPr algn="ctr" rtl="1"/>
          <a:r>
            <a:rPr lang="ar-SA" sz="4800">
              <a:solidFill>
                <a:srgbClr val="00823B"/>
              </a:solidFill>
            </a:rPr>
            <a:t>البريد الرسمي</a:t>
          </a:r>
        </a:p>
      </xdr:txBody>
    </xdr:sp>
    <xdr:clientData/>
  </xdr:twoCellAnchor>
  <xdr:twoCellAnchor>
    <xdr:from>
      <xdr:col>11</xdr:col>
      <xdr:colOff>476250</xdr:colOff>
      <xdr:row>3</xdr:row>
      <xdr:rowOff>0</xdr:rowOff>
    </xdr:from>
    <xdr:to>
      <xdr:col>14</xdr:col>
      <xdr:colOff>571500</xdr:colOff>
      <xdr:row>3</xdr:row>
      <xdr:rowOff>301625</xdr:rowOff>
    </xdr:to>
    <xdr:sp macro="" textlink="">
      <xdr:nvSpPr>
        <xdr:cNvPr id="5" name="مربع نص 4"/>
        <xdr:cNvSpPr txBox="1"/>
      </xdr:nvSpPr>
      <xdr:spPr>
        <a:xfrm>
          <a:off x="11175857125" y="1206500"/>
          <a:ext cx="3143250" cy="4445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1" anchor="t"/>
        <a:lstStyle/>
        <a:p>
          <a:pPr algn="ctr" rtl="1"/>
          <a:r>
            <a:rPr lang="en-US" sz="2800">
              <a:solidFill>
                <a:srgbClr val="00823B"/>
              </a:solidFill>
            </a:rPr>
            <a:t>eimalah@sp.com.sa</a:t>
          </a:r>
          <a:endParaRPr lang="ar-SA" sz="2800">
            <a:solidFill>
              <a:srgbClr val="00823B"/>
            </a:solidFill>
          </a:endParaRPr>
        </a:p>
      </xdr:txBody>
    </xdr:sp>
    <xdr:clientData/>
  </xdr:twoCellAnchor>
</xdr:wsDr>
</file>

<file path=xl/theme/theme1.xml><?xml version="1.0" encoding="utf-8"?>
<a:theme xmlns:a="http://schemas.openxmlformats.org/drawingml/2006/main" name="سمة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codeName="ورقة1">
    <pageSetUpPr fitToPage="1"/>
  </sheetPr>
  <dimension ref="A1:U20"/>
  <sheetViews>
    <sheetView showGridLines="0" rightToLeft="1" tabSelected="1" zoomScale="55" zoomScaleNormal="55" workbookViewId="0">
      <pane xSplit="20" ySplit="18" topLeftCell="U19" activePane="bottomRight" state="frozen"/>
      <selection pane="topRight" activeCell="U1" sqref="U1"/>
      <selection pane="bottomLeft" activeCell="A20" sqref="A20"/>
      <selection pane="bottomRight" activeCell="E13" sqref="E13"/>
    </sheetView>
  </sheetViews>
  <sheetFormatPr defaultRowHeight="25.5"/>
  <cols>
    <col min="1" max="1" width="20.25" style="3" customWidth="1"/>
    <col min="2" max="2" width="8.875" style="4" customWidth="1"/>
    <col min="3" max="19" width="13.25" style="3" customWidth="1"/>
    <col min="20" max="20" width="11.5" style="3" customWidth="1"/>
    <col min="21" max="16384" width="9" style="2"/>
  </cols>
  <sheetData>
    <row r="1" spans="1:21" ht="42.75" customHeight="1">
      <c r="A1" s="90" t="s">
        <v>10</v>
      </c>
      <c r="B1" s="90"/>
      <c r="C1" s="90"/>
      <c r="D1" s="90"/>
      <c r="P1" s="95" t="s">
        <v>12</v>
      </c>
      <c r="Q1" s="95"/>
      <c r="R1" s="95"/>
      <c r="S1" s="95"/>
      <c r="T1" s="11"/>
      <c r="U1" s="68"/>
    </row>
    <row r="2" spans="1:21" ht="32.25" customHeight="1">
      <c r="A2" s="92" t="s">
        <v>13</v>
      </c>
      <c r="B2" s="92"/>
      <c r="C2" s="92"/>
      <c r="D2" s="92"/>
      <c r="P2" s="96" t="s">
        <v>11</v>
      </c>
      <c r="Q2" s="96"/>
      <c r="R2" s="96"/>
      <c r="S2" s="96"/>
      <c r="U2" s="68"/>
    </row>
    <row r="3" spans="1:21" ht="12.75" hidden="1" customHeight="1">
      <c r="A3" s="91"/>
      <c r="B3" s="91"/>
      <c r="C3" s="91"/>
      <c r="U3" s="68"/>
    </row>
    <row r="4" spans="1:21" ht="40.5" customHeight="1">
      <c r="A4" s="52" t="s">
        <v>7</v>
      </c>
      <c r="B4" s="8">
        <v>41</v>
      </c>
      <c r="C4" s="97" t="str">
        <f>IF(B4&lt;=37,"الاولى",IF(B4=38,"الثانية",IF(B4=39,"الثالثة",IF(B4=40,"الرابعة",IF(B4=41,"الخامسة",IF(B4=42,"السادسة",IF(B4=43,"السابعة",IF(B4=44,"الثامنة",IF(B4=45,"التاسعة",IF(B4=46,"العاشرة",IF(B4=47,"الحادية عشر",IF(B4=48,"الثانية عشر",IF(B4=49,"الثالثة عشر",IF(B4=50,"الرابعة عشر",IF(B4&gt;=51,"الخامسة عشر")))))))))))))))</f>
        <v>الخامسة</v>
      </c>
      <c r="D4" s="97"/>
      <c r="E4" s="5"/>
      <c r="F4" s="5"/>
      <c r="G4" s="5"/>
      <c r="H4" s="5"/>
      <c r="I4" s="5"/>
      <c r="J4" s="5"/>
      <c r="K4" s="5"/>
      <c r="L4" s="5"/>
      <c r="M4" s="5"/>
      <c r="N4" s="5"/>
      <c r="O4" s="5"/>
      <c r="P4" s="5"/>
      <c r="Q4" s="10"/>
      <c r="R4" s="94">
        <f ca="1">NOW()</f>
        <v>40520.304406365743</v>
      </c>
      <c r="S4" s="94"/>
      <c r="T4" s="5"/>
      <c r="U4" s="68"/>
    </row>
    <row r="5" spans="1:21" ht="40.5" customHeight="1">
      <c r="A5" s="53" t="s">
        <v>6</v>
      </c>
      <c r="B5" s="9" t="str">
        <f>IF(B4&lt;=37,"135",IF(B4=38,"155",IF(B4=39,"185",IF(B4=40,"215",IF(B4=41,"250",IF(B4=42,"285",IF(B4=43,"330",IF(B4=44,"380",IF(B4=45,"420",IF(B4=46,"460",IF(B4=47,"485",IF(B4=48,"515",IF(B4=49,"535",IF(B4=50,"615",IF(B4&gt;=51,"760")))))))))))))))</f>
        <v>250</v>
      </c>
      <c r="C5" s="5"/>
      <c r="D5" s="5"/>
      <c r="E5" s="79" t="s">
        <v>42</v>
      </c>
      <c r="F5" s="80"/>
      <c r="G5" s="80"/>
      <c r="H5" s="80"/>
      <c r="I5" s="80"/>
      <c r="J5" s="80"/>
      <c r="K5" s="80"/>
      <c r="L5" s="80"/>
      <c r="M5" s="80"/>
      <c r="N5" s="80"/>
      <c r="O5" s="80"/>
      <c r="P5" s="5"/>
      <c r="Q5" s="5"/>
      <c r="R5" s="93">
        <f ca="1">NOW()</f>
        <v>40520.304406365743</v>
      </c>
      <c r="S5" s="93"/>
      <c r="T5" s="5"/>
      <c r="U5" s="68"/>
    </row>
    <row r="6" spans="1:21" ht="40.5" customHeight="1">
      <c r="A6" s="37"/>
      <c r="B6" s="38"/>
      <c r="C6" s="5"/>
      <c r="D6" s="5"/>
      <c r="E6" s="80"/>
      <c r="F6" s="80"/>
      <c r="G6" s="80"/>
      <c r="H6" s="80"/>
      <c r="I6" s="80"/>
      <c r="J6" s="80"/>
      <c r="K6" s="80"/>
      <c r="L6" s="80"/>
      <c r="M6" s="80"/>
      <c r="N6" s="80"/>
      <c r="O6" s="80"/>
      <c r="P6" s="5"/>
      <c r="Q6" s="36"/>
      <c r="R6" s="89">
        <v>39867.543993055559</v>
      </c>
      <c r="S6" s="89"/>
      <c r="T6" s="5"/>
      <c r="U6" s="69"/>
    </row>
    <row r="7" spans="1:21" ht="40.5" customHeight="1">
      <c r="A7" s="54" t="s">
        <v>0</v>
      </c>
      <c r="B7" s="55"/>
      <c r="C7" s="47">
        <v>1</v>
      </c>
      <c r="D7" s="47">
        <v>2</v>
      </c>
      <c r="E7" s="47">
        <v>3</v>
      </c>
      <c r="F7" s="47">
        <v>4</v>
      </c>
      <c r="G7" s="47">
        <v>5</v>
      </c>
      <c r="H7" s="47">
        <v>6</v>
      </c>
      <c r="I7" s="47">
        <v>7</v>
      </c>
      <c r="J7" s="47">
        <v>8</v>
      </c>
      <c r="K7" s="47">
        <v>9</v>
      </c>
      <c r="L7" s="47">
        <v>10</v>
      </c>
      <c r="M7" s="47">
        <v>11</v>
      </c>
      <c r="N7" s="47">
        <v>12</v>
      </c>
      <c r="O7" s="47">
        <f>IF(B4&lt;51,13,"")</f>
        <v>13</v>
      </c>
      <c r="P7" s="47">
        <f>IF(B4&lt;50,14,"")</f>
        <v>14</v>
      </c>
      <c r="Q7" s="47">
        <f>IF(B4&lt;49,15,"")</f>
        <v>15</v>
      </c>
      <c r="R7" s="47">
        <f>IF(B4&lt;48,16,"")</f>
        <v>16</v>
      </c>
      <c r="S7" s="48" t="str">
        <f>IF(B4&gt;=47,"","17 ")</f>
        <v xml:space="preserve">17 </v>
      </c>
      <c r="T7" s="5"/>
      <c r="U7" s="68"/>
    </row>
    <row r="8" spans="1:21" ht="40.5" customHeight="1">
      <c r="A8" s="56" t="s">
        <v>1</v>
      </c>
      <c r="B8" s="57"/>
      <c r="C8" s="45" t="str">
        <f>IF(B4&lt;=37,"2195",IF(B4=38,"2680",IF(B4=39,"3125",IF(B4=40,"3585",IF(B4=41,"4230",IF(B4=42,"4970",IF(B4=43,"5835",IF(B4=44,"6755",IF(B4=45,"7890",IF(B4=46,"8800",IF(B4=47,"10155",IF(B4=48,"11575",IF(B4=49,"13125",IF(B4=50,"14200",IF(B4&gt;=51,"17595")))))))))))))))</f>
        <v>4230</v>
      </c>
      <c r="D8" s="45">
        <f>C8+B5</f>
        <v>4480</v>
      </c>
      <c r="E8" s="45">
        <f>D8+B5</f>
        <v>4730</v>
      </c>
      <c r="F8" s="45">
        <f>E8+B5</f>
        <v>4980</v>
      </c>
      <c r="G8" s="45">
        <f>F8+B5</f>
        <v>5230</v>
      </c>
      <c r="H8" s="45">
        <f>G8+B5</f>
        <v>5480</v>
      </c>
      <c r="I8" s="45">
        <f>H8+B5</f>
        <v>5730</v>
      </c>
      <c r="J8" s="45">
        <f>I8+B5</f>
        <v>5980</v>
      </c>
      <c r="K8" s="45">
        <f>J8+B5</f>
        <v>6230</v>
      </c>
      <c r="L8" s="45">
        <f>K8+B5</f>
        <v>6480</v>
      </c>
      <c r="M8" s="45">
        <f>L8+B5</f>
        <v>6730</v>
      </c>
      <c r="N8" s="45">
        <f>M8+B5</f>
        <v>6980</v>
      </c>
      <c r="O8" s="45">
        <f>IF(B4&lt;51,N8+B5,"")</f>
        <v>7230</v>
      </c>
      <c r="P8" s="45">
        <f>IF(B4&lt;50,O8+B5,"")</f>
        <v>7480</v>
      </c>
      <c r="Q8" s="45">
        <f>IF(B4&lt;49,P8+B5,"")</f>
        <v>7730</v>
      </c>
      <c r="R8" s="45">
        <f>IF(B4&lt;48,Q8+B5,"")</f>
        <v>7980</v>
      </c>
      <c r="S8" s="46">
        <f>IF(B4&lt;47,R8+B5,"")</f>
        <v>8230</v>
      </c>
      <c r="T8" s="5"/>
      <c r="U8" s="68"/>
    </row>
    <row r="9" spans="1:21" ht="40.5" customHeight="1">
      <c r="A9" s="58" t="s">
        <v>8</v>
      </c>
      <c r="B9" s="59">
        <v>0.15</v>
      </c>
      <c r="C9" s="39">
        <f>C8*B9</f>
        <v>634.5</v>
      </c>
      <c r="D9" s="39">
        <f>D8*B9</f>
        <v>672</v>
      </c>
      <c r="E9" s="39">
        <f>E8*B9</f>
        <v>709.5</v>
      </c>
      <c r="F9" s="39">
        <f>F8*B9</f>
        <v>747</v>
      </c>
      <c r="G9" s="39">
        <f>G8*B9</f>
        <v>784.5</v>
      </c>
      <c r="H9" s="39">
        <f>H8*B9</f>
        <v>822</v>
      </c>
      <c r="I9" s="39">
        <f>I8*B9</f>
        <v>859.5</v>
      </c>
      <c r="J9" s="39">
        <f>J8*B9</f>
        <v>897</v>
      </c>
      <c r="K9" s="39">
        <f>K8*B9</f>
        <v>934.5</v>
      </c>
      <c r="L9" s="39">
        <f>L8*B9</f>
        <v>972</v>
      </c>
      <c r="M9" s="39">
        <f>M8*B9</f>
        <v>1009.5</v>
      </c>
      <c r="N9" s="39">
        <f>N8*B9</f>
        <v>1047</v>
      </c>
      <c r="O9" s="39">
        <f>IF(B4&lt;51,O8*B9,"")</f>
        <v>1084.5</v>
      </c>
      <c r="P9" s="39">
        <f>IF(B4&lt;50,P8*B9,"")</f>
        <v>1122</v>
      </c>
      <c r="Q9" s="39">
        <f>IF(B4&lt;49,Q8*B9,"")</f>
        <v>1159.5</v>
      </c>
      <c r="R9" s="39">
        <f>IF(B4&lt;48,R8*B9,"")</f>
        <v>1197</v>
      </c>
      <c r="S9" s="40">
        <f>IF(B4&lt;47,S8*B9,"")</f>
        <v>1234.5</v>
      </c>
      <c r="T9" s="5"/>
      <c r="U9" s="68"/>
    </row>
    <row r="10" spans="1:21" ht="40.5" customHeight="1">
      <c r="A10" s="58" t="s">
        <v>2</v>
      </c>
      <c r="B10" s="60" t="str">
        <f>IF(B4&lt;=41,"400",IF(B4&gt;=42,"600"))</f>
        <v>400</v>
      </c>
      <c r="C10" s="39" t="str">
        <f>B10</f>
        <v>400</v>
      </c>
      <c r="D10" s="39" t="str">
        <f>B10</f>
        <v>400</v>
      </c>
      <c r="E10" s="39" t="str">
        <f>B10</f>
        <v>400</v>
      </c>
      <c r="F10" s="39" t="str">
        <f>B10</f>
        <v>400</v>
      </c>
      <c r="G10" s="39" t="str">
        <f>B10</f>
        <v>400</v>
      </c>
      <c r="H10" s="39" t="str">
        <f>B10</f>
        <v>400</v>
      </c>
      <c r="I10" s="39" t="str">
        <f>B10</f>
        <v>400</v>
      </c>
      <c r="J10" s="39" t="str">
        <f>B10</f>
        <v>400</v>
      </c>
      <c r="K10" s="39" t="str">
        <f>B10</f>
        <v>400</v>
      </c>
      <c r="L10" s="39" t="str">
        <f>B10</f>
        <v>400</v>
      </c>
      <c r="M10" s="39" t="str">
        <f>B10</f>
        <v>400</v>
      </c>
      <c r="N10" s="39" t="str">
        <f>B10</f>
        <v>400</v>
      </c>
      <c r="O10" s="39" t="str">
        <f>IF(B4&lt;51,B10,"")</f>
        <v>400</v>
      </c>
      <c r="P10" s="39" t="str">
        <f>IF(B4&lt;50,B10,"")</f>
        <v>400</v>
      </c>
      <c r="Q10" s="39" t="str">
        <f>IF(B4&lt;49,B10,"")</f>
        <v>400</v>
      </c>
      <c r="R10" s="39" t="str">
        <f>IF(B4&lt;48,B10,"")</f>
        <v>400</v>
      </c>
      <c r="S10" s="40" t="str">
        <f>IF(B4&lt;47,B10,"")</f>
        <v>400</v>
      </c>
      <c r="T10" s="5"/>
      <c r="U10" s="68"/>
    </row>
    <row r="11" spans="1:21" ht="40.5" customHeight="1">
      <c r="A11" s="58" t="s">
        <v>3</v>
      </c>
      <c r="B11" s="61">
        <v>-0.09</v>
      </c>
      <c r="C11" s="39">
        <f>C8*B11</f>
        <v>-380.7</v>
      </c>
      <c r="D11" s="39">
        <f>D8*B11</f>
        <v>-403.2</v>
      </c>
      <c r="E11" s="39">
        <f>E8*B11</f>
        <v>-425.7</v>
      </c>
      <c r="F11" s="39">
        <f>F8*B11</f>
        <v>-448.2</v>
      </c>
      <c r="G11" s="39">
        <f>G8*B11</f>
        <v>-470.7</v>
      </c>
      <c r="H11" s="39">
        <f>H8*B11</f>
        <v>-493.2</v>
      </c>
      <c r="I11" s="39">
        <f>I8*B11</f>
        <v>-515.69999999999993</v>
      </c>
      <c r="J11" s="39">
        <f>J8*B11</f>
        <v>-538.19999999999993</v>
      </c>
      <c r="K11" s="39">
        <f>K8*B11</f>
        <v>-560.69999999999993</v>
      </c>
      <c r="L11" s="39">
        <f>L8*B11</f>
        <v>-583.19999999999993</v>
      </c>
      <c r="M11" s="39">
        <f>M8*B11</f>
        <v>-605.69999999999993</v>
      </c>
      <c r="N11" s="39">
        <f>N8*B11</f>
        <v>-628.19999999999993</v>
      </c>
      <c r="O11" s="39">
        <f>IF(B4&lt;51,O8*B11,"")</f>
        <v>-650.69999999999993</v>
      </c>
      <c r="P11" s="39">
        <f>IF(B4&lt;50,P8*B11,"")</f>
        <v>-673.19999999999993</v>
      </c>
      <c r="Q11" s="39">
        <f>IF(B4&lt;49,Q8*B11,"")</f>
        <v>-695.69999999999993</v>
      </c>
      <c r="R11" s="39">
        <f>IF(B4&lt;48,R8*B11,"")</f>
        <v>-718.19999999999993</v>
      </c>
      <c r="S11" s="41">
        <f>IF(B4&lt;47,S8*B11,"")</f>
        <v>-740.69999999999993</v>
      </c>
      <c r="T11" s="5"/>
      <c r="U11" s="68"/>
    </row>
    <row r="12" spans="1:21" ht="40.5" customHeight="1">
      <c r="A12" s="58" t="s">
        <v>9</v>
      </c>
      <c r="B12" s="61">
        <v>0.2</v>
      </c>
      <c r="C12" s="39">
        <f>C8*B12</f>
        <v>846</v>
      </c>
      <c r="D12" s="39">
        <f>D8*B12</f>
        <v>896</v>
      </c>
      <c r="E12" s="39">
        <f>E8*B12</f>
        <v>946</v>
      </c>
      <c r="F12" s="39">
        <f>F8*B12</f>
        <v>996</v>
      </c>
      <c r="G12" s="39">
        <f>G8*B12</f>
        <v>1046</v>
      </c>
      <c r="H12" s="39">
        <f>H8*B12</f>
        <v>1096</v>
      </c>
      <c r="I12" s="39">
        <f>I8*B12</f>
        <v>1146</v>
      </c>
      <c r="J12" s="39">
        <f>J8*B12</f>
        <v>1196</v>
      </c>
      <c r="K12" s="39">
        <f>K8*B12</f>
        <v>1246</v>
      </c>
      <c r="L12" s="39">
        <f>L8*B12</f>
        <v>1296</v>
      </c>
      <c r="M12" s="39">
        <f>M8*B12</f>
        <v>1346</v>
      </c>
      <c r="N12" s="39">
        <f>N8*B12</f>
        <v>1396</v>
      </c>
      <c r="O12" s="39">
        <f>IF(B4&lt;51,O8*B12,"")</f>
        <v>1446</v>
      </c>
      <c r="P12" s="39">
        <f>IF(B4&lt;50,P8*B12,"")</f>
        <v>1496</v>
      </c>
      <c r="Q12" s="39">
        <f>IF(B4&lt;49,Q8*B12,"")</f>
        <v>1546</v>
      </c>
      <c r="R12" s="39">
        <f>IF(B4&lt;48,R8*B12,"")</f>
        <v>1596</v>
      </c>
      <c r="S12" s="40">
        <f>IF(B4&lt;47,S8*B12,"")</f>
        <v>1646</v>
      </c>
      <c r="T12" s="5"/>
      <c r="U12" s="68"/>
    </row>
    <row r="13" spans="1:21" ht="40.5" customHeight="1">
      <c r="A13" s="58" t="s">
        <v>4</v>
      </c>
      <c r="B13" s="60">
        <v>2</v>
      </c>
      <c r="C13" s="39">
        <f>C8*B13</f>
        <v>8460</v>
      </c>
      <c r="D13" s="39">
        <f>D8*B13</f>
        <v>8960</v>
      </c>
      <c r="E13" s="39">
        <f>E8*B13</f>
        <v>9460</v>
      </c>
      <c r="F13" s="39">
        <f>F8*B13</f>
        <v>9960</v>
      </c>
      <c r="G13" s="39">
        <f>G8*B13</f>
        <v>10460</v>
      </c>
      <c r="H13" s="39">
        <f>H8*B13</f>
        <v>10960</v>
      </c>
      <c r="I13" s="39">
        <f>I8*B13</f>
        <v>11460</v>
      </c>
      <c r="J13" s="39">
        <f>J8*B13</f>
        <v>11960</v>
      </c>
      <c r="K13" s="39">
        <f>K8*B13</f>
        <v>12460</v>
      </c>
      <c r="L13" s="39">
        <f>L8*B13</f>
        <v>12960</v>
      </c>
      <c r="M13" s="39">
        <f>M8*B13</f>
        <v>13460</v>
      </c>
      <c r="N13" s="39">
        <f>N8*B13</f>
        <v>13960</v>
      </c>
      <c r="O13" s="39">
        <f>IF(B4&lt;51,O8*B13,"")</f>
        <v>14460</v>
      </c>
      <c r="P13" s="39">
        <f>IF(B4&lt;50,P8*B13,"")</f>
        <v>14960</v>
      </c>
      <c r="Q13" s="39">
        <f>IF(B4&lt;49,Q8*B13,"")</f>
        <v>15460</v>
      </c>
      <c r="R13" s="39">
        <f>IF(B4&lt;48,R8*B13,"")</f>
        <v>15960</v>
      </c>
      <c r="S13" s="40">
        <f>IF(B4&lt;47,S8*B13,"")</f>
        <v>16460</v>
      </c>
      <c r="T13" s="5"/>
      <c r="U13" s="68"/>
    </row>
    <row r="14" spans="1:21" ht="44.25" customHeight="1" thickBot="1">
      <c r="A14" s="62" t="s">
        <v>5</v>
      </c>
      <c r="B14" s="63"/>
      <c r="C14" s="49">
        <f>C8+C9+C10+C11+C12</f>
        <v>5729.8</v>
      </c>
      <c r="D14" s="49">
        <f t="shared" ref="D14:S14" si="0">D8+D9+D10+D11+D12</f>
        <v>6044.8</v>
      </c>
      <c r="E14" s="49">
        <f t="shared" si="0"/>
        <v>6359.8</v>
      </c>
      <c r="F14" s="49">
        <f t="shared" si="0"/>
        <v>6674.8</v>
      </c>
      <c r="G14" s="49">
        <f t="shared" si="0"/>
        <v>6989.8</v>
      </c>
      <c r="H14" s="49">
        <f t="shared" si="0"/>
        <v>7304.8</v>
      </c>
      <c r="I14" s="49">
        <f t="shared" si="0"/>
        <v>7619.8</v>
      </c>
      <c r="J14" s="49">
        <f t="shared" si="0"/>
        <v>7934.8</v>
      </c>
      <c r="K14" s="49">
        <f t="shared" si="0"/>
        <v>8249.7999999999993</v>
      </c>
      <c r="L14" s="42">
        <f t="shared" si="0"/>
        <v>8564.7999999999993</v>
      </c>
      <c r="M14" s="42">
        <f t="shared" si="0"/>
        <v>8879.7999999999993</v>
      </c>
      <c r="N14" s="42">
        <f t="shared" si="0"/>
        <v>9194.7999999999993</v>
      </c>
      <c r="O14" s="42">
        <f t="shared" si="0"/>
        <v>9509.7999999999993</v>
      </c>
      <c r="P14" s="43">
        <f t="shared" si="0"/>
        <v>9824.7999999999993</v>
      </c>
      <c r="Q14" s="43">
        <f t="shared" si="0"/>
        <v>10139.799999999999</v>
      </c>
      <c r="R14" s="43">
        <f t="shared" si="0"/>
        <v>10454.799999999999</v>
      </c>
      <c r="S14" s="44">
        <f t="shared" si="0"/>
        <v>10769.8</v>
      </c>
      <c r="T14" s="5"/>
      <c r="U14" s="68"/>
    </row>
    <row r="15" spans="1:21" s="1" customFormat="1" ht="40.5" customHeight="1" thickBot="1">
      <c r="A15" s="72" t="s">
        <v>41</v>
      </c>
      <c r="B15" s="73"/>
      <c r="C15" s="66" t="s">
        <v>33</v>
      </c>
      <c r="D15" s="67" t="s">
        <v>34</v>
      </c>
      <c r="E15" s="67" t="s">
        <v>35</v>
      </c>
      <c r="F15" s="67" t="s">
        <v>36</v>
      </c>
      <c r="G15" s="67" t="s">
        <v>37</v>
      </c>
      <c r="H15" s="67" t="s">
        <v>38</v>
      </c>
      <c r="I15" s="76" t="s">
        <v>40</v>
      </c>
      <c r="J15" s="77"/>
      <c r="K15" s="78"/>
      <c r="L15" s="6"/>
      <c r="M15" s="6"/>
      <c r="N15" s="6"/>
      <c r="O15" s="6"/>
      <c r="P15" s="6"/>
      <c r="Q15" s="6"/>
      <c r="R15" s="6"/>
      <c r="S15" s="6"/>
      <c r="T15" s="6"/>
      <c r="U15" s="70"/>
    </row>
    <row r="16" spans="1:21" s="1" customFormat="1" ht="30" customHeight="1">
      <c r="A16" s="81" t="s">
        <v>43</v>
      </c>
      <c r="B16" s="82"/>
      <c r="C16" s="64">
        <f>(E13-C13)/2</f>
        <v>500</v>
      </c>
      <c r="D16" s="50">
        <f>F13-D13</f>
        <v>1000</v>
      </c>
      <c r="E16" s="50">
        <f>G13-E13</f>
        <v>1000</v>
      </c>
      <c r="F16" s="50">
        <f>H13-F13</f>
        <v>1000</v>
      </c>
      <c r="G16" s="50">
        <f>I13-G13</f>
        <v>1000</v>
      </c>
      <c r="H16" s="50">
        <f>J13-H13</f>
        <v>1000</v>
      </c>
      <c r="I16" s="83">
        <f>SUM(C18:H18)</f>
        <v>43930</v>
      </c>
      <c r="J16" s="84"/>
      <c r="K16" s="85"/>
      <c r="L16" s="71"/>
      <c r="M16" s="6"/>
      <c r="N16" s="6"/>
      <c r="O16" s="6"/>
      <c r="P16" s="6"/>
      <c r="Q16" s="6"/>
      <c r="R16" s="6"/>
      <c r="S16" s="6"/>
      <c r="T16" s="6"/>
      <c r="U16" s="70"/>
    </row>
    <row r="17" spans="1:21" s="1" customFormat="1" ht="29.25" customHeight="1">
      <c r="A17" s="81" t="s">
        <v>44</v>
      </c>
      <c r="B17" s="82"/>
      <c r="C17" s="64">
        <f>((E14-E9)-(C14-C9))*6</f>
        <v>3330</v>
      </c>
      <c r="D17" s="50">
        <f>((F14-F9)-(D14-D9))*12</f>
        <v>6660</v>
      </c>
      <c r="E17" s="50">
        <f>((G14-G9)-(E14-E9))*12</f>
        <v>6660</v>
      </c>
      <c r="F17" s="50">
        <f>((H8+(H8*5/100)+H10+H11+H12)-(F8+(F8*5/100)+F10+F11+F12))*12</f>
        <v>6960</v>
      </c>
      <c r="G17" s="50">
        <f>((I8+(I8*10/100)+I10+I11+I12)-(G8+(G8*10/100)+G10+G11+G12))*12</f>
        <v>7260</v>
      </c>
      <c r="H17" s="50">
        <f>(J14-H14)*12</f>
        <v>7560</v>
      </c>
      <c r="I17" s="83"/>
      <c r="J17" s="84"/>
      <c r="K17" s="85"/>
      <c r="L17" s="6"/>
      <c r="M17" s="6"/>
      <c r="N17" s="6"/>
      <c r="O17" s="6"/>
      <c r="P17" s="6"/>
      <c r="Q17" s="6"/>
      <c r="R17" s="6"/>
      <c r="S17" s="6"/>
      <c r="T17" s="6"/>
      <c r="U17" s="70"/>
    </row>
    <row r="18" spans="1:21" s="1" customFormat="1" ht="29.25" customHeight="1" thickBot="1">
      <c r="A18" s="74" t="s">
        <v>39</v>
      </c>
      <c r="B18" s="75"/>
      <c r="C18" s="65">
        <f>SUM(C16:C17)</f>
        <v>3830</v>
      </c>
      <c r="D18" s="51">
        <f t="shared" ref="D18:H18" si="1">SUM(D16:D17)</f>
        <v>7660</v>
      </c>
      <c r="E18" s="51">
        <f t="shared" si="1"/>
        <v>7660</v>
      </c>
      <c r="F18" s="51">
        <f t="shared" si="1"/>
        <v>7960</v>
      </c>
      <c r="G18" s="51">
        <f t="shared" si="1"/>
        <v>8260</v>
      </c>
      <c r="H18" s="51">
        <f t="shared" si="1"/>
        <v>8560</v>
      </c>
      <c r="I18" s="86"/>
      <c r="J18" s="87"/>
      <c r="K18" s="88"/>
      <c r="L18" s="6"/>
      <c r="M18" s="6"/>
      <c r="N18" s="6"/>
      <c r="O18" s="6"/>
      <c r="P18" s="6"/>
      <c r="Q18" s="6"/>
      <c r="R18" s="6"/>
      <c r="S18" s="6"/>
      <c r="T18" s="6"/>
    </row>
    <row r="19" spans="1:21" s="1" customFormat="1" ht="40.5" customHeight="1">
      <c r="A19" s="6"/>
      <c r="B19" s="7"/>
      <c r="C19" s="6"/>
      <c r="D19" s="6"/>
      <c r="E19" s="6"/>
      <c r="F19" s="6"/>
      <c r="G19" s="6"/>
      <c r="H19" s="6"/>
      <c r="I19" s="6"/>
      <c r="J19" s="6"/>
      <c r="K19" s="6"/>
      <c r="L19" s="6"/>
      <c r="M19" s="6"/>
      <c r="N19" s="6"/>
      <c r="O19" s="6"/>
      <c r="P19" s="6"/>
      <c r="Q19" s="6"/>
      <c r="R19" s="6"/>
      <c r="S19" s="6"/>
      <c r="T19" s="6"/>
    </row>
    <row r="20" spans="1:21" s="1" customFormat="1">
      <c r="A20" s="6"/>
      <c r="B20" s="7"/>
      <c r="C20" s="6"/>
      <c r="D20" s="6"/>
      <c r="E20" s="6"/>
      <c r="F20" s="6"/>
      <c r="G20" s="6"/>
      <c r="H20" s="6"/>
      <c r="I20" s="6"/>
      <c r="J20" s="6"/>
      <c r="K20" s="6"/>
      <c r="L20" s="6"/>
      <c r="M20" s="6"/>
      <c r="N20" s="6"/>
      <c r="O20" s="6"/>
      <c r="P20" s="6"/>
      <c r="Q20" s="6"/>
      <c r="R20" s="6"/>
      <c r="S20" s="6"/>
      <c r="T20" s="6"/>
    </row>
  </sheetData>
  <sheetProtection password="CCDF" sheet="1" objects="1" scenarios="1"/>
  <protectedRanges>
    <protectedRange password="CAE1" sqref="B13" name="مكافأت رمضان"/>
    <protectedRange password="DD06" sqref="B12" name="علاوة"/>
    <protectedRange password="8E16" sqref="B11" name="التقاعد"/>
  </protectedRanges>
  <customSheetViews>
    <customSheetView guid="{7FD27A65-9D88-4387-BA93-F495D96F06D5}" scale="60" showPageBreaks="1" showGridLines="0" showRowCol="0">
      <pane xSplit="19" ySplit="18" topLeftCell="AK20" activePane="bottomRight" state="frozen"/>
      <selection pane="bottomRight" activeCell="D4" sqref="D4"/>
    </customSheetView>
    <customSheetView guid="{72AE6789-5EC9-4052-B5F7-0017A43C5393}" scale="60" showGridLines="0" showRowCol="0" fitToPage="1">
      <pane xSplit="19.272727272727273" ySplit="18.21875" topLeftCell="AK20" activePane="bottomRight" state="frozen"/>
      <selection pane="bottomRight" activeCell="D4" sqref="D4"/>
      <pageMargins left="0.70866141732283472" right="0.70866141732283472" top="0.74803149606299213" bottom="0.74803149606299213" header="0.31496062992125984" footer="0.31496062992125984"/>
      <printOptions horizontalCentered="1" verticalCentered="1"/>
      <pageSetup paperSize="9" scale="45" orientation="landscape" blackAndWhite="1" r:id="rId1"/>
    </customSheetView>
  </customSheetViews>
  <mergeCells count="16">
    <mergeCell ref="R6:S6"/>
    <mergeCell ref="A1:D1"/>
    <mergeCell ref="A3:C3"/>
    <mergeCell ref="A2:D2"/>
    <mergeCell ref="R5:S5"/>
    <mergeCell ref="R4:S4"/>
    <mergeCell ref="P1:S1"/>
    <mergeCell ref="P2:S2"/>
    <mergeCell ref="C4:D4"/>
    <mergeCell ref="A15:B15"/>
    <mergeCell ref="A18:B18"/>
    <mergeCell ref="I15:K15"/>
    <mergeCell ref="E5:O6"/>
    <mergeCell ref="A16:B16"/>
    <mergeCell ref="A17:B17"/>
    <mergeCell ref="I16:K18"/>
  </mergeCells>
  <conditionalFormatting sqref="B4">
    <cfRule type="cellIs" dxfId="3" priority="5" operator="equal">
      <formula>51</formula>
    </cfRule>
    <cfRule type="cellIs" dxfId="2" priority="56" operator="lessThan">
      <formula>37</formula>
    </cfRule>
    <cfRule type="cellIs" dxfId="1" priority="57" operator="greaterThan">
      <formula>50</formula>
    </cfRule>
  </conditionalFormatting>
  <conditionalFormatting sqref="P14:S14 S8:S13">
    <cfRule type="cellIs" dxfId="0" priority="3" operator="greaterThan">
      <formula>0</formula>
    </cfRule>
  </conditionalFormatting>
  <dataValidations count="1">
    <dataValidation type="list" allowBlank="1" showInputMessage="1" showErrorMessage="1" sqref="L16 C5">
      <formula1>$U$1:$U$17</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landscape" blackAndWhite="1" r:id="rId2"/>
  <drawing r:id="rId3"/>
  <legacyDrawing r:id="rId4"/>
</worksheet>
</file>

<file path=xl/worksheets/sheet2.xml><?xml version="1.0" encoding="utf-8"?>
<worksheet xmlns="http://schemas.openxmlformats.org/spreadsheetml/2006/main" xmlns:r="http://schemas.openxmlformats.org/officeDocument/2006/relationships">
  <sheetPr codeName="ورقة2"/>
  <dimension ref="A1"/>
  <sheetViews>
    <sheetView workbookViewId="0"/>
  </sheetViews>
  <sheetFormatPr defaultRowHeight="14.25"/>
  <sheetData/>
  <customSheetViews>
    <customSheetView guid="{7FD27A65-9D88-4387-BA93-F495D96F06D5}"/>
    <customSheetView guid="{72AE6789-5EC9-4052-B5F7-0017A43C5393}">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ورقة3"/>
  <dimension ref="A1"/>
  <sheetViews>
    <sheetView workbookViewId="0"/>
  </sheetViews>
  <sheetFormatPr defaultRowHeight="14.25"/>
  <sheetData/>
  <customSheetViews>
    <customSheetView guid="{7FD27A65-9D88-4387-BA93-F495D96F06D5}"/>
    <customSheetView guid="{72AE6789-5EC9-4052-B5F7-0017A43C5393}">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ورقة4"/>
  <dimension ref="B1:E28"/>
  <sheetViews>
    <sheetView showGridLines="0" rightToLeft="1" workbookViewId="0"/>
  </sheetViews>
  <sheetFormatPr defaultRowHeight="14.25"/>
  <cols>
    <col min="1" max="1" width="1" customWidth="1"/>
    <col min="2" max="2" width="56.375" customWidth="1"/>
    <col min="3" max="3" width="1.375" customWidth="1"/>
    <col min="4" max="4" width="4.875" customWidth="1"/>
    <col min="5" max="5" width="14" customWidth="1"/>
  </cols>
  <sheetData>
    <row r="1" spans="2:5" ht="15">
      <c r="B1" s="12" t="s">
        <v>14</v>
      </c>
      <c r="C1" s="13"/>
      <c r="D1" s="24"/>
      <c r="E1" s="24"/>
    </row>
    <row r="2" spans="2:5" ht="15">
      <c r="B2" s="12" t="s">
        <v>15</v>
      </c>
      <c r="C2" s="13"/>
      <c r="D2" s="24"/>
      <c r="E2" s="24"/>
    </row>
    <row r="3" spans="2:5">
      <c r="B3" s="14"/>
      <c r="C3" s="14"/>
      <c r="D3" s="25"/>
      <c r="E3" s="25"/>
    </row>
    <row r="4" spans="2:5" ht="28.5">
      <c r="B4" s="15" t="s">
        <v>16</v>
      </c>
      <c r="C4" s="14"/>
      <c r="D4" s="25"/>
      <c r="E4" s="25"/>
    </row>
    <row r="5" spans="2:5">
      <c r="B5" s="14"/>
      <c r="C5" s="14"/>
      <c r="D5" s="25"/>
      <c r="E5" s="25"/>
    </row>
    <row r="6" spans="2:5" ht="15">
      <c r="B6" s="12" t="s">
        <v>17</v>
      </c>
      <c r="C6" s="13"/>
      <c r="D6" s="24"/>
      <c r="E6" s="26" t="s">
        <v>18</v>
      </c>
    </row>
    <row r="7" spans="2:5" ht="15" thickBot="1">
      <c r="B7" s="14"/>
      <c r="C7" s="14"/>
      <c r="D7" s="25"/>
      <c r="E7" s="25"/>
    </row>
    <row r="8" spans="2:5" ht="42.75">
      <c r="B8" s="16" t="s">
        <v>19</v>
      </c>
      <c r="C8" s="17"/>
      <c r="D8" s="27"/>
      <c r="E8" s="28">
        <v>3</v>
      </c>
    </row>
    <row r="9" spans="2:5">
      <c r="B9" s="18"/>
      <c r="C9" s="14"/>
      <c r="D9" s="25"/>
      <c r="E9" s="29" t="s">
        <v>20</v>
      </c>
    </row>
    <row r="10" spans="2:5">
      <c r="B10" s="18"/>
      <c r="C10" s="14"/>
      <c r="D10" s="25"/>
      <c r="E10" s="29" t="s">
        <v>21</v>
      </c>
    </row>
    <row r="11" spans="2:5" ht="15" thickBot="1">
      <c r="B11" s="19"/>
      <c r="C11" s="20"/>
      <c r="D11" s="30"/>
      <c r="E11" s="31" t="s">
        <v>22</v>
      </c>
    </row>
    <row r="12" spans="2:5" ht="15" thickBot="1">
      <c r="B12" s="14"/>
      <c r="C12" s="14"/>
      <c r="D12" s="25"/>
      <c r="E12" s="25"/>
    </row>
    <row r="13" spans="2:5" ht="29.25" thickBot="1">
      <c r="B13" s="21" t="s">
        <v>23</v>
      </c>
      <c r="C13" s="22"/>
      <c r="D13" s="32"/>
      <c r="E13" s="33">
        <v>2</v>
      </c>
    </row>
    <row r="14" spans="2:5" ht="15" thickBot="1">
      <c r="B14" s="14"/>
      <c r="C14" s="14"/>
      <c r="D14" s="25"/>
      <c r="E14" s="25"/>
    </row>
    <row r="15" spans="2:5">
      <c r="B15" s="23" t="s">
        <v>24</v>
      </c>
      <c r="C15" s="17"/>
      <c r="D15" s="27"/>
      <c r="E15" s="28">
        <v>1</v>
      </c>
    </row>
    <row r="16" spans="2:5" ht="15" thickBot="1">
      <c r="B16" s="19"/>
      <c r="C16" s="20"/>
      <c r="D16" s="30"/>
      <c r="E16" s="34" t="s">
        <v>25</v>
      </c>
    </row>
    <row r="17" spans="2:5" ht="15" thickBot="1">
      <c r="B17" s="14"/>
      <c r="C17" s="14"/>
      <c r="D17" s="25"/>
      <c r="E17" s="25"/>
    </row>
    <row r="18" spans="2:5" ht="42.75">
      <c r="B18" s="23" t="s">
        <v>26</v>
      </c>
      <c r="C18" s="17"/>
      <c r="D18" s="27"/>
      <c r="E18" s="28">
        <v>22</v>
      </c>
    </row>
    <row r="19" spans="2:5">
      <c r="B19" s="18"/>
      <c r="C19" s="14"/>
      <c r="D19" s="25"/>
      <c r="E19" s="35" t="s">
        <v>27</v>
      </c>
    </row>
    <row r="20" spans="2:5" ht="28.5">
      <c r="B20" s="18"/>
      <c r="C20" s="14"/>
      <c r="D20" s="25"/>
      <c r="E20" s="29" t="s">
        <v>28</v>
      </c>
    </row>
    <row r="21" spans="2:5" ht="28.5">
      <c r="B21" s="18"/>
      <c r="C21" s="14"/>
      <c r="D21" s="25"/>
      <c r="E21" s="29" t="s">
        <v>29</v>
      </c>
    </row>
    <row r="22" spans="2:5" ht="29.25" thickBot="1">
      <c r="B22" s="19"/>
      <c r="C22" s="20"/>
      <c r="D22" s="30"/>
      <c r="E22" s="31" t="s">
        <v>30</v>
      </c>
    </row>
    <row r="23" spans="2:5">
      <c r="B23" s="14"/>
      <c r="C23" s="14"/>
      <c r="D23" s="25"/>
      <c r="E23" s="25"/>
    </row>
    <row r="24" spans="2:5">
      <c r="B24" s="14"/>
      <c r="C24" s="14"/>
      <c r="D24" s="25"/>
      <c r="E24" s="25"/>
    </row>
    <row r="25" spans="2:5" ht="15">
      <c r="B25" s="13" t="s">
        <v>31</v>
      </c>
      <c r="C25" s="13"/>
      <c r="D25" s="24"/>
      <c r="E25" s="24"/>
    </row>
    <row r="26" spans="2:5" ht="15" thickBot="1">
      <c r="B26" s="14"/>
      <c r="C26" s="14"/>
      <c r="D26" s="25"/>
      <c r="E26" s="25"/>
    </row>
    <row r="27" spans="2:5" ht="29.25" thickBot="1">
      <c r="B27" s="21" t="s">
        <v>32</v>
      </c>
      <c r="C27" s="22"/>
      <c r="D27" s="32"/>
      <c r="E27" s="33">
        <v>49</v>
      </c>
    </row>
    <row r="28" spans="2:5">
      <c r="B28" s="14"/>
      <c r="C28" s="14"/>
      <c r="D28" s="25"/>
      <c r="E28" s="25"/>
    </row>
  </sheetData>
  <hyperlinks>
    <hyperlink ref="E9" location="'Sheet1'!C5" display="C5!'Sheet1'"/>
    <hyperlink ref="E10" location="'Sheet1'!B6" display="B6!'Sheet1'"/>
    <hyperlink ref="E11" location="'Sheet1'!C9" display="C9!'Sheet1'"/>
    <hyperlink ref="E16" location="'Sheet1'!A1:U22" display="A1:U22!'Sheet1'"/>
    <hyperlink ref="E19" location="'Sheet1'!B5" display="B5!'Sheet1'"/>
    <hyperlink ref="E20" location="'Sheet1'!C15:S15" display="C15:S15!'Sheet1'"/>
    <hyperlink ref="E21" location="'Sheet1'!C17:S17" display="C17:S17!'Sheet1'"/>
    <hyperlink ref="E22" location="'Sheet1'!C11:S11" display="C11:S11!'Sheet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4</vt:i4>
      </vt:variant>
      <vt:variant>
        <vt:lpstr>نطاقات تمت تسميتها</vt:lpstr>
      </vt:variant>
      <vt:variant>
        <vt:i4>2</vt:i4>
      </vt:variant>
    </vt:vector>
  </HeadingPairs>
  <TitlesOfParts>
    <vt:vector size="6" baseType="lpstr">
      <vt:lpstr>البريد السعودي</vt:lpstr>
      <vt:lpstr>Sheet2</vt:lpstr>
      <vt:lpstr>Sheet3</vt:lpstr>
      <vt:lpstr>تقرير التوافق</vt:lpstr>
      <vt:lpstr>'البريد السعودي'!Print_Area</vt:lpstr>
      <vt:lpstr>تصميم_عيسى_ابراهيم_الملاح</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2010-12-08T04:19:00Z</dcterms:modified>
</cp:coreProperties>
</file>